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GF\COMPTABILITE\Clôtures\Annuelles\2022\Compte définitif\Envoi fichiers\SiteInternet\"/>
    </mc:Choice>
  </mc:AlternateContent>
  <bookViews>
    <workbookView xWindow="-28635" yWindow="900" windowWidth="27225" windowHeight="14220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62913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52" i="17" s="1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I2" i="17"/>
  <c r="F5" i="17" s="1"/>
  <c r="H5" i="17" s="1"/>
  <c r="H51" i="18" l="1"/>
  <c r="H54" i="17" s="1"/>
  <c r="F51" i="18"/>
  <c r="F33" i="18"/>
  <c r="F55" i="18" s="1"/>
  <c r="F65" i="18" s="1"/>
  <c r="H33" i="18"/>
  <c r="F36" i="17"/>
  <c r="F33" i="16"/>
  <c r="H33" i="16"/>
  <c r="H10" i="16"/>
  <c r="F10" i="16"/>
  <c r="H43" i="15"/>
  <c r="F43" i="15"/>
  <c r="F10" i="15"/>
  <c r="F66" i="15" s="1"/>
  <c r="H10" i="15"/>
  <c r="T9" i="23"/>
  <c r="Q9" i="23"/>
  <c r="N9" i="23"/>
  <c r="H9" i="23"/>
  <c r="I2" i="18"/>
  <c r="F5" i="18" s="1"/>
  <c r="H5" i="18" s="1"/>
  <c r="I2" i="16"/>
  <c r="F6" i="16" s="1"/>
  <c r="H6" i="16" s="1"/>
  <c r="I2" i="15"/>
  <c r="F6" i="15" s="1"/>
  <c r="H6" i="15" s="1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H53" i="18"/>
  <c r="F54" i="17"/>
  <c r="F53" i="18"/>
  <c r="K10" i="23"/>
  <c r="N10" i="23"/>
  <c r="Q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H55" i="18" l="1"/>
  <c r="H65" i="18" s="1"/>
  <c r="F38" i="17"/>
  <c r="F56" i="17"/>
  <c r="F65" i="17" s="1"/>
  <c r="F35" i="18"/>
  <c r="F57" i="16"/>
  <c r="H57" i="16"/>
  <c r="H66" i="15"/>
  <c r="F58" i="17"/>
  <c r="H38" i="17"/>
  <c r="H35" i="18"/>
  <c r="H56" i="17"/>
  <c r="F57" i="18" l="1"/>
  <c r="H58" i="17"/>
  <c r="H57" i="18"/>
  <c r="H65" i="17"/>
</calcChain>
</file>

<file path=xl/sharedStrings.xml><?xml version="1.0" encoding="utf-8"?>
<sst xmlns="http://schemas.openxmlformats.org/spreadsheetml/2006/main" count="549" uniqueCount="354">
  <si>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</si>
  <si>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</si>
  <si>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</si>
  <si>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</si>
  <si>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</si>
  <si>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</si>
  <si>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</si>
  <si>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</si>
  <si>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</si>
  <si>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</si>
  <si>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</si>
  <si>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</si>
  <si>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</si>
  <si>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</si>
  <si>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</si>
  <si>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</si>
  <si>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</si>
  <si>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</si>
  <si>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</si>
  <si>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</si>
  <si>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</si>
  <si>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</si>
  <si>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</si>
  <si>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</si>
  <si>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</si>
  <si>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</si>
  <si>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</si>
  <si>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</si>
  <si>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</si>
  <si>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</si>
  <si>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</si>
  <si>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</si>
  <si>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</si>
  <si>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</si>
  <si>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</si>
  <si>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</si>
  <si>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</si>
  <si>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</si>
  <si>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</si>
  <si>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</si>
  <si>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</si>
  <si>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</si>
  <si>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</si>
  <si>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</si>
  <si>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</si>
  <si>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</si>
  <si>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</si>
  <si>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</si>
  <si>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</si>
  <si>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</si>
  <si>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</si>
  <si>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</si>
  <si>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</si>
  <si>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</si>
  <si>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</si>
  <si>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</si>
  <si>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</si>
  <si>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</si>
  <si>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</si>
  <si>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</si>
  <si>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</si>
  <si>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</si>
  <si>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</si>
  <si>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</si>
  <si>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</si>
  <si>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</si>
  <si>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</si>
  <si>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</si>
  <si>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</si>
  <si>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</si>
  <si>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</si>
  <si>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</si>
  <si>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</si>
  <si>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</si>
  <si>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</si>
  <si>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</si>
  <si>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</si>
  <si>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</si>
  <si>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</si>
  <si>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</si>
  <si>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</si>
  <si>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</si>
  <si>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</si>
  <si>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</si>
  <si>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</si>
  <si>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</si>
  <si>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</si>
  <si>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</si>
  <si>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</si>
  <si>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</si>
  <si>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</si>
  <si>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</si>
  <si>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</si>
  <si>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</si>
  <si>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</si>
  <si>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</si>
  <si>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</si>
  <si>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</si>
  <si>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</si>
  <si>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</si>
  <si>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</si>
  <si>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</si>
  <si>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</si>
  <si>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</si>
  <si>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</si>
  <si>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</si>
  <si>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</si>
  <si>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</si>
  <si>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</si>
  <si>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</si>
  <si>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</si>
  <si>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</si>
  <si>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</si>
  <si>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</si>
  <si>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</si>
  <si>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</si>
  <si>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</si>
  <si>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</si>
  <si>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</si>
  <si>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</si>
  <si>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</si>
  <si>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</si>
  <si>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</si>
  <si>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</si>
  <si>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</si>
  <si>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</si>
  <si>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</si>
  <si>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</si>
  <si>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</si>
  <si>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</si>
  <si>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</si>
  <si>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</si>
  <si>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</si>
  <si>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</si>
  <si>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</si>
  <si>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</si>
  <si>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</si>
  <si>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</si>
  <si>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</si>
  <si>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</si>
  <si>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</si>
  <si>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</si>
  <si>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</si>
  <si>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</si>
  <si>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</si>
  <si>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</si>
  <si>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</si>
  <si>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</si>
  <si>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</si>
  <si>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</si>
  <si>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</si>
  <si>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</si>
  <si>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</si>
  <si>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</si>
  <si>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</si>
  <si>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</si>
  <si>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</si>
  <si>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</si>
  <si>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</si>
  <si>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</si>
  <si>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</si>
  <si>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</si>
  <si>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</si>
  <si>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</si>
  <si>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</si>
  <si>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</si>
  <si>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</si>
  <si>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</si>
  <si>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</si>
  <si>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</si>
  <si>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</si>
  <si>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</si>
  <si>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</si>
  <si>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</si>
  <si>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</si>
  <si>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</si>
  <si>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</si>
  <si>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</si>
  <si>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</si>
  <si>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</si>
  <si>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</si>
  <si>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</si>
  <si>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</si>
  <si>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</si>
  <si>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</si>
  <si>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</si>
  <si>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</si>
  <si>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</si>
  <si>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</si>
  <si>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</si>
  <si>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</si>
  <si>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</si>
  <si>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</si>
  <si>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</si>
  <si>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</si>
  <si>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</si>
  <si>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</si>
  <si>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</si>
  <si>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</si>
  <si>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</si>
  <si>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</si>
  <si>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</si>
  <si>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</si>
  <si>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</si>
  <si>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</si>
  <si>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</si>
  <si>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</si>
  <si>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</si>
  <si>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</si>
  <si>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</si>
  <si>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</si>
  <si>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</si>
  <si>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</si>
  <si>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</si>
  <si>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</si>
  <si>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</si>
  <si>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</si>
  <si>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</si>
  <si>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</si>
  <si>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</si>
  <si>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</si>
  <si>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</si>
  <si>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</si>
  <si>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</si>
  <si>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</si>
  <si>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</si>
  <si>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</si>
  <si>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</si>
  <si>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</si>
  <si>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</si>
  <si>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</si>
  <si>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</si>
  <si>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</si>
  <si>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</si>
  <si>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</si>
  <si>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</si>
  <si>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</si>
  <si>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</si>
  <si>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</si>
  <si>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</si>
  <si>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</si>
  <si>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</si>
  <si>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</si>
  <si>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</si>
  <si>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</si>
  <si>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</si>
  <si>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</si>
  <si>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</si>
  <si>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</si>
  <si>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</si>
  <si>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</si>
  <si>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</si>
  <si>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</si>
  <si>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</si>
  <si>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</si>
  <si>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</si>
  <si>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</si>
  <si>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</si>
  <si>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</si>
  <si>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</si>
  <si>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</si>
  <si>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</si>
  <si>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</si>
  <si>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</si>
  <si>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</si>
  <si>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</si>
  <si>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</si>
  <si>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</si>
  <si>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</si>
  <si>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</si>
  <si>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</si>
  <si>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</si>
  <si>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</si>
  <si>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</si>
  <si>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</si>
  <si>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</si>
  <si>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</si>
  <si>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</si>
  <si>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</si>
  <si>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</si>
  <si>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</si>
  <si>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</si>
  <si>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</si>
  <si>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</si>
  <si>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</si>
  <si>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</si>
  <si>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</si>
  <si>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</si>
  <si>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</si>
  <si>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</si>
  <si>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</si>
  <si>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</si>
  <si>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</si>
  <si>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</si>
  <si>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</si>
  <si>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</si>
  <si>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</si>
  <si>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</si>
  <si>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</si>
  <si>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</si>
  <si>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</si>
  <si>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</si>
  <si>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</si>
  <si>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</si>
  <si>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</si>
  <si>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</si>
  <si>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</si>
  <si>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</si>
  <si>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</si>
  <si>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</si>
  <si>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</si>
  <si>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</si>
  <si>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</si>
  <si>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</si>
  <si>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</si>
  <si>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</si>
  <si>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</si>
  <si>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</si>
  <si>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</si>
  <si>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</si>
  <si>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</si>
  <si>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</si>
  <si>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</si>
  <si>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</si>
  <si>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</si>
  <si>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</si>
  <si>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</si>
  <si>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</si>
  <si>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</si>
  <si>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</si>
  <si>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</si>
  <si>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</si>
  <si>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</si>
  <si>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</si>
  <si>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</si>
  <si>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</si>
  <si>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</si>
  <si>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</si>
  <si>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</si>
  <si>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</si>
  <si>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</si>
  <si>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</si>
  <si>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VILLE DE NAMUR</t>
  </si>
  <si>
    <t>Hôtel de Ville</t>
  </si>
  <si>
    <t>5000 NAMUR</t>
  </si>
  <si>
    <t>www.ville.namur.be</t>
  </si>
  <si>
    <t>30/05/2022</t>
  </si>
  <si>
    <t>Compte</t>
  </si>
  <si>
    <t>Laurence LEPRINCE</t>
  </si>
  <si>
    <t>081-246.411</t>
  </si>
  <si>
    <t>dg@ville.namur.be</t>
  </si>
  <si>
    <t>Marc BRUYR</t>
  </si>
  <si>
    <t>081-246.270</t>
  </si>
  <si>
    <t>marc.bruyr@ville.namur.be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</si>
</sst>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580069.37999999523</c:v>
                </c:pt>
                <c:pt idx="1">
                  <c:v>0</c:v>
                </c:pt>
                <c:pt idx="2">
                  <c:v>-1032348.869999975</c:v>
                </c:pt>
                <c:pt idx="3">
                  <c:v>-10757048.130000025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2362588.6700000465</c:v>
                </c:pt>
                <c:pt idx="2">
                  <c:v>6064551.9000000358</c:v>
                </c:pt>
                <c:pt idx="3">
                  <c:v>-1394188.5200000405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177704405.55000001</c:v>
                </c:pt>
                <c:pt idx="1">
                  <c:v>185835382.70999998</c:v>
                </c:pt>
                <c:pt idx="2">
                  <c:v>189835360.70999998</c:v>
                </c:pt>
                <c:pt idx="3">
                  <c:v>197660206.16000003</c:v>
                </c:pt>
                <c:pt idx="4">
                  <c:v>222315446.60999998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178284474.93000001</c:v>
                </c:pt>
                <c:pt idx="1">
                  <c:v>185835382.71000001</c:v>
                </c:pt>
                <c:pt idx="2">
                  <c:v>188803011.84</c:v>
                </c:pt>
                <c:pt idx="3">
                  <c:v>186903158.03</c:v>
                </c:pt>
                <c:pt idx="4">
                  <c:v>222315446.60999998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31531140.789999999</c:v>
                </c:pt>
                <c:pt idx="1">
                  <c:v>51595054.140000001</c:v>
                </c:pt>
                <c:pt idx="2">
                  <c:v>32351417.620000001</c:v>
                </c:pt>
                <c:pt idx="3">
                  <c:v>37120113.289999999</c:v>
                </c:pt>
                <c:pt idx="4">
                  <c:v>60390532.939999998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21899395.91</c:v>
                </c:pt>
                <c:pt idx="1">
                  <c:v>19875165.850000001</c:v>
                </c:pt>
                <c:pt idx="2">
                  <c:v>18809417.739999998</c:v>
                </c:pt>
                <c:pt idx="3">
                  <c:v>14507716.050000001</c:v>
                </c:pt>
                <c:pt idx="4">
                  <c:v>52424305.280000001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2022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2022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 t="s">
        <v>187</v>
      </c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350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351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352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 t="s">
        <v>187</v>
      </c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353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2022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2018</v>
      </c>
      <c r="I8" s="303"/>
      <c r="J8" s="303"/>
      <c r="K8" s="303">
        <f>N8-1</f>
        <v>2019</v>
      </c>
      <c r="L8" s="303"/>
      <c r="M8" s="303"/>
      <c r="N8" s="303">
        <f>Q8-1</f>
        <v>2020</v>
      </c>
      <c r="O8" s="303"/>
      <c r="P8" s="303"/>
      <c r="Q8" s="303">
        <f>T8-1</f>
        <v>2021</v>
      </c>
      <c r="R8" s="303"/>
      <c r="S8" s="303"/>
      <c r="T8" s="303">
        <f>R2</f>
        <v>2022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580069.37999999523</v>
      </c>
      <c r="I9" s="305"/>
      <c r="J9" s="306"/>
      <c r="K9" s="304">
        <f>'Ordinaire GE'!K26-'Ordinaire GE'!K15</f>
        <v>0</v>
      </c>
      <c r="L9" s="305"/>
      <c r="M9" s="306"/>
      <c r="N9" s="304">
        <f>'Ordinaire GE'!N26-'Ordinaire GE'!N15</f>
        <v>-1032348.869999975</v>
      </c>
      <c r="O9" s="305"/>
      <c r="P9" s="306"/>
      <c r="Q9" s="304">
        <f>'Ordinaire GE'!Q26-'Ordinaire GE'!Q15</f>
        <v>-10757048.130000025</v>
      </c>
      <c r="R9" s="305"/>
      <c r="S9" s="306"/>
      <c r="T9" s="304">
        <f>'Ordinaire GE'!T26-'Ordinaire GE'!T15</f>
        <v>0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0</v>
      </c>
      <c r="I10" s="308"/>
      <c r="J10" s="309"/>
      <c r="K10" s="307">
        <f>'Ordinaire GE'!K29-'Ordinaire GE'!K18</f>
        <v>2362588.6700000465</v>
      </c>
      <c r="L10" s="308"/>
      <c r="M10" s="309"/>
      <c r="N10" s="307">
        <f>'Ordinaire GE'!N29-'Ordinaire GE'!N18</f>
        <v>6064551.9000000358</v>
      </c>
      <c r="O10" s="308"/>
      <c r="P10" s="309"/>
      <c r="Q10" s="307">
        <f>'Ordinaire GE'!Q29-'Ordinaire GE'!Q18</f>
        <v>-1394188.5200000405</v>
      </c>
      <c r="R10" s="308"/>
      <c r="S10" s="309"/>
      <c r="T10" s="307">
        <f>'Ordinaire GE'!T29-'Ordinaire GE'!T18</f>
        <v>0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2022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2018</v>
      </c>
      <c r="I9" s="327"/>
      <c r="J9" s="327"/>
      <c r="K9" s="327">
        <f>N9-1</f>
        <v>2019</v>
      </c>
      <c r="L9" s="327"/>
      <c r="M9" s="327"/>
      <c r="N9" s="327">
        <f>Q9-1</f>
        <v>2020</v>
      </c>
      <c r="O9" s="327"/>
      <c r="P9" s="327"/>
      <c r="Q9" s="327">
        <f>T9-1</f>
        <v>2021</v>
      </c>
      <c r="R9" s="327"/>
      <c r="S9" s="327"/>
      <c r="T9" s="327">
        <f>R2</f>
        <v>2022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74942391.579999998</v>
      </c>
      <c r="I10" s="330">
        <v>5512664.2599999998</v>
      </c>
      <c r="J10" s="331">
        <v>5512664.2599999998</v>
      </c>
      <c r="K10" s="619">
        <v>77479228.280000001</v>
      </c>
      <c r="L10" s="330">
        <v>5512664.2599999998</v>
      </c>
      <c r="M10" s="331">
        <v>5512664.2599999998</v>
      </c>
      <c r="N10" s="619">
        <v>79789062.849999994</v>
      </c>
      <c r="O10" s="330">
        <v>5512664.2599999998</v>
      </c>
      <c r="P10" s="331">
        <v>5512664.2599999998</v>
      </c>
      <c r="Q10" s="619">
        <v>82813309</v>
      </c>
      <c r="R10" s="330">
        <v>5512664.2599999998</v>
      </c>
      <c r="S10" s="331">
        <v>5512664.2599999998</v>
      </c>
      <c r="T10" s="619">
        <v>90321452.549999997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28040413.289999999</v>
      </c>
      <c r="I11" s="334">
        <v>2726342.74</v>
      </c>
      <c r="J11" s="335">
        <v>2726342.74</v>
      </c>
      <c r="K11" s="620">
        <v>28573303.129999999</v>
      </c>
      <c r="L11" s="334">
        <v>2726342.74</v>
      </c>
      <c r="M11" s="335">
        <v>2726342.74</v>
      </c>
      <c r="N11" s="620">
        <v>29091976.510000002</v>
      </c>
      <c r="O11" s="334">
        <v>2726342.74</v>
      </c>
      <c r="P11" s="335">
        <v>2726342.74</v>
      </c>
      <c r="Q11" s="620">
        <v>30558312.030000001</v>
      </c>
      <c r="R11" s="334">
        <v>2726342.74</v>
      </c>
      <c r="S11" s="335">
        <v>2726342.74</v>
      </c>
      <c r="T11" s="620">
        <v>33483387.809999999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56070784.18</v>
      </c>
      <c r="I12" s="334">
        <v>4264832.04</v>
      </c>
      <c r="J12" s="335">
        <v>4264832.04</v>
      </c>
      <c r="K12" s="620">
        <v>60900546.880000003</v>
      </c>
      <c r="L12" s="334">
        <v>4264832.04</v>
      </c>
      <c r="M12" s="335">
        <v>4264832.04</v>
      </c>
      <c r="N12" s="620">
        <v>61281583.710000001</v>
      </c>
      <c r="O12" s="334">
        <v>4264832.04</v>
      </c>
      <c r="P12" s="335">
        <v>4264832.04</v>
      </c>
      <c r="Q12" s="620">
        <v>63950734.890000001</v>
      </c>
      <c r="R12" s="334">
        <v>4264832.04</v>
      </c>
      <c r="S12" s="335">
        <v>4264832.04</v>
      </c>
      <c r="T12" s="620">
        <v>64957313.43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17800816.5</v>
      </c>
      <c r="I13" s="334">
        <v>41563.69</v>
      </c>
      <c r="J13" s="335">
        <v>41563.69</v>
      </c>
      <c r="K13" s="620">
        <v>18644784.879999999</v>
      </c>
      <c r="L13" s="334">
        <v>41563.69</v>
      </c>
      <c r="M13" s="335">
        <v>41563.69</v>
      </c>
      <c r="N13" s="620">
        <v>19672737.640000001</v>
      </c>
      <c r="O13" s="334">
        <v>41563.69</v>
      </c>
      <c r="P13" s="335">
        <v>41563.69</v>
      </c>
      <c r="Q13" s="620">
        <v>20337850.239999998</v>
      </c>
      <c r="R13" s="334">
        <v>41563.69</v>
      </c>
      <c r="S13" s="335">
        <v>41563.69</v>
      </c>
      <c r="T13" s="620">
        <v>22525109.16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850000</v>
      </c>
      <c r="I14" s="338">
        <v>0</v>
      </c>
      <c r="J14" s="339">
        <v>0</v>
      </c>
      <c r="K14" s="621">
        <v>237519.54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11028183.66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177704405.55000001</v>
      </c>
      <c r="I15" s="341"/>
      <c r="J15" s="342"/>
      <c r="K15" s="341">
        <f>SUM(K10:K14)</f>
        <v>185835382.70999998</v>
      </c>
      <c r="L15" s="341"/>
      <c r="M15" s="341"/>
      <c r="N15" s="340">
        <f>SUM(N10:N14)</f>
        <v>189835360.70999998</v>
      </c>
      <c r="O15" s="341"/>
      <c r="P15" s="342"/>
      <c r="Q15" s="341">
        <f>SUM(Q10:Q14)</f>
        <v>197660206.16000003</v>
      </c>
      <c r="R15" s="341"/>
      <c r="S15" s="342"/>
      <c r="T15" s="341">
        <f>SUM(T10:T14)</f>
        <v>222315446.60999998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7605203.9900000002</v>
      </c>
      <c r="I16" s="343">
        <v>1521059.02</v>
      </c>
      <c r="J16" s="344">
        <v>2351270.66</v>
      </c>
      <c r="K16" s="622">
        <v>5926786.5599999996</v>
      </c>
      <c r="L16" s="343">
        <v>1659060.83</v>
      </c>
      <c r="M16" s="344">
        <v>1521059.02</v>
      </c>
      <c r="N16" s="622">
        <v>10976760.140000001</v>
      </c>
      <c r="O16" s="343">
        <v>2230351.92</v>
      </c>
      <c r="P16" s="344">
        <v>1659060.83</v>
      </c>
      <c r="Q16" s="622">
        <v>13059467.800000001</v>
      </c>
      <c r="R16" s="343">
        <v>2351270.66</v>
      </c>
      <c r="S16" s="344">
        <v>2230351.92</v>
      </c>
      <c r="T16" s="622">
        <v>13118883.5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745691.24</v>
      </c>
      <c r="I17" s="338">
        <v>1192323.53</v>
      </c>
      <c r="J17" s="339">
        <v>824300.6</v>
      </c>
      <c r="K17" s="621">
        <v>1136100.76</v>
      </c>
      <c r="L17" s="338">
        <v>4295659.8600000003</v>
      </c>
      <c r="M17" s="339">
        <v>1192323.53</v>
      </c>
      <c r="N17" s="621">
        <v>155853.88</v>
      </c>
      <c r="O17" s="338">
        <v>1045347.08</v>
      </c>
      <c r="P17" s="339">
        <v>4295659.8600000003</v>
      </c>
      <c r="Q17" s="621">
        <v>410868.73</v>
      </c>
      <c r="R17" s="338">
        <v>824300.6</v>
      </c>
      <c r="S17" s="339">
        <v>1045347.08</v>
      </c>
      <c r="T17" s="621">
        <v>1728697.64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186055300.78000003</v>
      </c>
      <c r="I18" s="352"/>
      <c r="J18" s="353"/>
      <c r="K18" s="352">
        <f>SUM(K15:K17)</f>
        <v>192898270.02999997</v>
      </c>
      <c r="L18" s="352"/>
      <c r="M18" s="352"/>
      <c r="N18" s="351">
        <f>SUM(N15:N17)</f>
        <v>200967974.72999996</v>
      </c>
      <c r="O18" s="352"/>
      <c r="P18" s="353"/>
      <c r="Q18" s="351">
        <f>SUM(Q15:Q17)</f>
        <v>211130542.69000003</v>
      </c>
      <c r="R18" s="352"/>
      <c r="S18" s="353"/>
      <c r="T18" s="351">
        <f>SUM(T15:T17)</f>
        <v>237163027.74999997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2018</v>
      </c>
      <c r="I21" s="327"/>
      <c r="J21" s="327"/>
      <c r="K21" s="327">
        <f>N21-1</f>
        <v>2019</v>
      </c>
      <c r="L21" s="327"/>
      <c r="M21" s="327"/>
      <c r="N21" s="327">
        <f>Q21-1</f>
        <v>2020</v>
      </c>
      <c r="O21" s="327"/>
      <c r="P21" s="327"/>
      <c r="Q21" s="327">
        <f>T21-1</f>
        <v>2021</v>
      </c>
      <c r="R21" s="327"/>
      <c r="S21" s="327"/>
      <c r="T21" s="327">
        <f>R2</f>
        <v>2022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6462191.4400000004</v>
      </c>
      <c r="I22" s="330">
        <v>373432.17</v>
      </c>
      <c r="J22" s="331">
        <v>697745.74</v>
      </c>
      <c r="K22" s="619">
        <v>6651665.6699999999</v>
      </c>
      <c r="L22" s="330">
        <v>373432.17</v>
      </c>
      <c r="M22" s="331">
        <v>697745.74</v>
      </c>
      <c r="N22" s="619">
        <v>5680965.6900000004</v>
      </c>
      <c r="O22" s="330">
        <v>373432.17</v>
      </c>
      <c r="P22" s="331">
        <v>697745.74</v>
      </c>
      <c r="Q22" s="619">
        <v>6277373.6100000003</v>
      </c>
      <c r="R22" s="330">
        <v>373432.17</v>
      </c>
      <c r="S22" s="331">
        <v>697745.74</v>
      </c>
      <c r="T22" s="619">
        <v>7462414.7300000004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166523881.93000001</v>
      </c>
      <c r="I23" s="334">
        <v>12728583.199999999</v>
      </c>
      <c r="J23" s="335">
        <v>13240574.68</v>
      </c>
      <c r="K23" s="620">
        <v>174208973.80000001</v>
      </c>
      <c r="L23" s="334">
        <v>12728583.199999999</v>
      </c>
      <c r="M23" s="335">
        <v>13240574.68</v>
      </c>
      <c r="N23" s="620">
        <v>173560708.72</v>
      </c>
      <c r="O23" s="334">
        <v>12728583.199999999</v>
      </c>
      <c r="P23" s="335">
        <v>13240574.68</v>
      </c>
      <c r="Q23" s="620">
        <v>173047357.78999999</v>
      </c>
      <c r="R23" s="334">
        <v>12728583.199999999</v>
      </c>
      <c r="S23" s="335">
        <v>13240574.68</v>
      </c>
      <c r="T23" s="620">
        <v>186411328.72999999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4838401.5599999996</v>
      </c>
      <c r="I24" s="334">
        <v>548784.99</v>
      </c>
      <c r="J24" s="335">
        <v>408005.67</v>
      </c>
      <c r="K24" s="620">
        <v>4839170.8600000003</v>
      </c>
      <c r="L24" s="334">
        <v>548784.99</v>
      </c>
      <c r="M24" s="335">
        <v>408005.67</v>
      </c>
      <c r="N24" s="620">
        <v>5699805.3099999996</v>
      </c>
      <c r="O24" s="334">
        <v>548784.99</v>
      </c>
      <c r="P24" s="335">
        <v>408005.67</v>
      </c>
      <c r="Q24" s="620">
        <v>4023001.47</v>
      </c>
      <c r="R24" s="334">
        <v>548784.99</v>
      </c>
      <c r="S24" s="335">
        <v>408005.67</v>
      </c>
      <c r="T24" s="620">
        <v>4982341.1500000004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460000</v>
      </c>
      <c r="I25" s="338">
        <v>0</v>
      </c>
      <c r="J25" s="339">
        <v>0</v>
      </c>
      <c r="K25" s="621">
        <v>135572.38</v>
      </c>
      <c r="L25" s="338">
        <v>0</v>
      </c>
      <c r="M25" s="339">
        <v>0</v>
      </c>
      <c r="N25" s="621">
        <v>3861532.12</v>
      </c>
      <c r="O25" s="338">
        <v>0</v>
      </c>
      <c r="P25" s="339">
        <v>0</v>
      </c>
      <c r="Q25" s="621">
        <v>3555425.16</v>
      </c>
      <c r="R25" s="338">
        <v>0</v>
      </c>
      <c r="S25" s="339">
        <v>0</v>
      </c>
      <c r="T25" s="621">
        <v>23459362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178284474.93000001</v>
      </c>
      <c r="I26" s="341"/>
      <c r="J26" s="341"/>
      <c r="K26" s="340">
        <f>SUM(K22:K25)</f>
        <v>185835382.71000001</v>
      </c>
      <c r="L26" s="341"/>
      <c r="M26" s="342"/>
      <c r="N26" s="341">
        <f>SUM(N22:N25)</f>
        <v>188803011.84</v>
      </c>
      <c r="O26" s="341"/>
      <c r="P26" s="341"/>
      <c r="Q26" s="340">
        <f>SUM(Q22:Q25)</f>
        <v>186903158.03</v>
      </c>
      <c r="R26" s="341"/>
      <c r="S26" s="342"/>
      <c r="T26" s="340">
        <f>SUM(T22:T25)</f>
        <v>222315446.60999998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7770825.8499999996</v>
      </c>
      <c r="I27" s="343">
        <v>6001218.2883333303</v>
      </c>
      <c r="J27" s="344">
        <v>5811470.0833333302</v>
      </c>
      <c r="K27" s="622">
        <v>9425475.9900000002</v>
      </c>
      <c r="L27" s="343">
        <v>6001218.2883333303</v>
      </c>
      <c r="M27" s="344">
        <v>5811470.0833333302</v>
      </c>
      <c r="N27" s="622">
        <v>18229514.789999999</v>
      </c>
      <c r="O27" s="343">
        <v>6001218.2883333303</v>
      </c>
      <c r="P27" s="344">
        <v>5811470.0833333302</v>
      </c>
      <c r="Q27" s="622">
        <v>21570328.48</v>
      </c>
      <c r="R27" s="343">
        <v>6001218.2883333303</v>
      </c>
      <c r="S27" s="344">
        <v>5811470.0833333302</v>
      </c>
      <c r="T27" s="622">
        <v>14847581.140000001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0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1262867.6599999999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186055300.78</v>
      </c>
      <c r="I29" s="352"/>
      <c r="J29" s="352"/>
      <c r="K29" s="351">
        <f>SUM(K26:K28)</f>
        <v>195260858.70000002</v>
      </c>
      <c r="L29" s="352"/>
      <c r="M29" s="353"/>
      <c r="N29" s="352">
        <f>SUM(N26:N28)</f>
        <v>207032526.63</v>
      </c>
      <c r="O29" s="352"/>
      <c r="P29" s="352"/>
      <c r="Q29" s="351">
        <f>SUM(Q26:Q28)</f>
        <v>209736354.16999999</v>
      </c>
      <c r="R29" s="352"/>
      <c r="S29" s="353"/>
      <c r="T29" s="351">
        <f>SUM(T26:T28)</f>
        <v>237163027.75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2022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2018</v>
      </c>
      <c r="I9" s="327"/>
      <c r="J9" s="327"/>
      <c r="K9" s="327">
        <f>N9-1</f>
        <v>2019</v>
      </c>
      <c r="L9" s="327"/>
      <c r="M9" s="327"/>
      <c r="N9" s="327">
        <f>Q9-1</f>
        <v>2020</v>
      </c>
      <c r="O9" s="327"/>
      <c r="P9" s="327"/>
      <c r="Q9" s="327">
        <f>T9-1</f>
        <v>2021</v>
      </c>
      <c r="R9" s="327"/>
      <c r="S9" s="327"/>
      <c r="T9" s="327">
        <f>R2</f>
        <v>2022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1082728.75</v>
      </c>
      <c r="I10" s="330">
        <v>5512664.2599999998</v>
      </c>
      <c r="J10" s="331">
        <v>5512664.2599999998</v>
      </c>
      <c r="K10" s="619">
        <v>817102.82</v>
      </c>
      <c r="L10" s="330">
        <v>5512664.2599999998</v>
      </c>
      <c r="M10" s="331">
        <v>5512664.2599999998</v>
      </c>
      <c r="N10" s="619">
        <v>731940.78</v>
      </c>
      <c r="O10" s="330">
        <v>5512664.2599999998</v>
      </c>
      <c r="P10" s="331">
        <v>5512664.2599999998</v>
      </c>
      <c r="Q10" s="619">
        <v>2731856.32</v>
      </c>
      <c r="R10" s="330">
        <v>5512664.2599999998</v>
      </c>
      <c r="S10" s="331">
        <v>5512664.2599999998</v>
      </c>
      <c r="T10" s="619">
        <v>1151436.94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30305456.84</v>
      </c>
      <c r="I11" s="334">
        <v>2726342.74</v>
      </c>
      <c r="J11" s="335">
        <v>2726342.74</v>
      </c>
      <c r="K11" s="620">
        <v>30627496.120000001</v>
      </c>
      <c r="L11" s="334">
        <v>2726342.74</v>
      </c>
      <c r="M11" s="335">
        <v>2726342.74</v>
      </c>
      <c r="N11" s="620">
        <v>19427060.52</v>
      </c>
      <c r="O11" s="334">
        <v>2726342.74</v>
      </c>
      <c r="P11" s="335">
        <v>2726342.74</v>
      </c>
      <c r="Q11" s="620">
        <v>16326214.130000001</v>
      </c>
      <c r="R11" s="334">
        <v>2726342.74</v>
      </c>
      <c r="S11" s="335">
        <v>2726342.74</v>
      </c>
      <c r="T11" s="620">
        <v>23356191.16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142955.20000000001</v>
      </c>
      <c r="I12" s="334">
        <v>4264832.04</v>
      </c>
      <c r="J12" s="335">
        <v>4264832.04</v>
      </c>
      <c r="K12" s="620">
        <v>20150455.199999999</v>
      </c>
      <c r="L12" s="334">
        <v>4264832.04</v>
      </c>
      <c r="M12" s="335">
        <v>4264832.04</v>
      </c>
      <c r="N12" s="620">
        <v>8330884.2000000002</v>
      </c>
      <c r="O12" s="334">
        <v>4264832.04</v>
      </c>
      <c r="P12" s="335">
        <v>4264832.04</v>
      </c>
      <c r="Q12" s="620">
        <v>15166042.84</v>
      </c>
      <c r="R12" s="334">
        <v>4264832.04</v>
      </c>
      <c r="S12" s="335">
        <v>4264832.04</v>
      </c>
      <c r="T12" s="620">
        <v>14183542.84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3861532.12</v>
      </c>
      <c r="O14" s="338">
        <v>0</v>
      </c>
      <c r="P14" s="339">
        <v>0</v>
      </c>
      <c r="Q14" s="621">
        <v>2896000</v>
      </c>
      <c r="R14" s="338">
        <v>0</v>
      </c>
      <c r="S14" s="339">
        <v>0</v>
      </c>
      <c r="T14" s="621">
        <v>21699362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31531140.789999999</v>
      </c>
      <c r="I15" s="341"/>
      <c r="J15" s="342"/>
      <c r="K15" s="341">
        <f>SUM(K10:K14)</f>
        <v>51595054.140000001</v>
      </c>
      <c r="L15" s="341"/>
      <c r="M15" s="341"/>
      <c r="N15" s="340">
        <f>SUM(N10:N14)</f>
        <v>32351417.620000001</v>
      </c>
      <c r="O15" s="341"/>
      <c r="P15" s="342"/>
      <c r="Q15" s="341">
        <f>SUM(Q10:Q14)</f>
        <v>37120113.289999999</v>
      </c>
      <c r="R15" s="341"/>
      <c r="S15" s="342"/>
      <c r="T15" s="341">
        <f>SUM(T10:T14)</f>
        <v>60390532.939999998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75569621.329999998</v>
      </c>
      <c r="I16" s="343">
        <v>1521059.02</v>
      </c>
      <c r="J16" s="344">
        <v>2351270.66</v>
      </c>
      <c r="K16" s="622">
        <v>87345034.560000002</v>
      </c>
      <c r="L16" s="343">
        <v>1659060.83</v>
      </c>
      <c r="M16" s="344">
        <v>1521059.02</v>
      </c>
      <c r="N16" s="622">
        <v>73261832.269999996</v>
      </c>
      <c r="O16" s="343">
        <v>2230351.92</v>
      </c>
      <c r="P16" s="344">
        <v>1659060.83</v>
      </c>
      <c r="Q16" s="622">
        <v>62500269.450000003</v>
      </c>
      <c r="R16" s="343">
        <v>2351270.66</v>
      </c>
      <c r="S16" s="344">
        <v>2230351.92</v>
      </c>
      <c r="T16" s="622">
        <v>52958089.770000003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33571066.909999996</v>
      </c>
      <c r="I17" s="338">
        <v>1192323.53</v>
      </c>
      <c r="J17" s="339">
        <v>824300.6</v>
      </c>
      <c r="K17" s="621">
        <v>21885601.66</v>
      </c>
      <c r="L17" s="338">
        <v>4295659.8600000003</v>
      </c>
      <c r="M17" s="339">
        <v>1192323.53</v>
      </c>
      <c r="N17" s="621">
        <v>21059961.84</v>
      </c>
      <c r="O17" s="338">
        <v>1045347.08</v>
      </c>
      <c r="P17" s="339">
        <v>4295659.8600000003</v>
      </c>
      <c r="Q17" s="621">
        <v>11274282.380000001</v>
      </c>
      <c r="R17" s="338">
        <v>824300.6</v>
      </c>
      <c r="S17" s="339">
        <v>1045347.08</v>
      </c>
      <c r="T17" s="621">
        <v>20589555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140671829.03</v>
      </c>
      <c r="I18" s="352"/>
      <c r="J18" s="353"/>
      <c r="K18" s="352">
        <f>SUM(K15:K17)</f>
        <v>160825690.35999998</v>
      </c>
      <c r="L18" s="352"/>
      <c r="M18" s="352"/>
      <c r="N18" s="351">
        <f>SUM(N15:N17)</f>
        <v>126673211.73</v>
      </c>
      <c r="O18" s="352"/>
      <c r="P18" s="353"/>
      <c r="Q18" s="351">
        <f>SUM(Q15:Q17)</f>
        <v>110894665.12</v>
      </c>
      <c r="R18" s="352"/>
      <c r="S18" s="353"/>
      <c r="T18" s="351">
        <f>SUM(T15:T17)</f>
        <v>133938177.71000001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2018</v>
      </c>
      <c r="I21" s="327"/>
      <c r="J21" s="327"/>
      <c r="K21" s="327">
        <f>N21-1</f>
        <v>2019</v>
      </c>
      <c r="L21" s="327"/>
      <c r="M21" s="327"/>
      <c r="N21" s="327">
        <f>Q21-1</f>
        <v>2020</v>
      </c>
      <c r="O21" s="327"/>
      <c r="P21" s="327"/>
      <c r="Q21" s="327">
        <f>T21-1</f>
        <v>2021</v>
      </c>
      <c r="R21" s="327"/>
      <c r="S21" s="327"/>
      <c r="T21" s="327">
        <f>R2</f>
        <v>2022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6369537.9100000001</v>
      </c>
      <c r="I22" s="330">
        <v>373432.17</v>
      </c>
      <c r="J22" s="331">
        <v>697745.74</v>
      </c>
      <c r="K22" s="619">
        <v>7061756.6200000001</v>
      </c>
      <c r="L22" s="330">
        <v>365967.42</v>
      </c>
      <c r="M22" s="331">
        <v>373432.17</v>
      </c>
      <c r="N22" s="619">
        <v>1115683.03</v>
      </c>
      <c r="O22" s="330">
        <v>414709.37</v>
      </c>
      <c r="P22" s="331">
        <v>365967.42</v>
      </c>
      <c r="Q22" s="619">
        <v>915084.7</v>
      </c>
      <c r="R22" s="330">
        <v>697745.74</v>
      </c>
      <c r="S22" s="331">
        <v>414709.37</v>
      </c>
      <c r="T22" s="619">
        <v>11825628.539999999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67933</v>
      </c>
      <c r="I23" s="334">
        <v>12728583.199999999</v>
      </c>
      <c r="J23" s="335">
        <v>13240574.68</v>
      </c>
      <c r="K23" s="620">
        <v>313409.23</v>
      </c>
      <c r="L23" s="334">
        <v>12120371.99</v>
      </c>
      <c r="M23" s="335">
        <v>12728583.199999999</v>
      </c>
      <c r="N23" s="620">
        <v>673734.71</v>
      </c>
      <c r="O23" s="334">
        <v>12941517.73</v>
      </c>
      <c r="P23" s="335">
        <v>12120371.99</v>
      </c>
      <c r="Q23" s="620">
        <v>146631.35</v>
      </c>
      <c r="R23" s="334">
        <v>13240574.68</v>
      </c>
      <c r="S23" s="335">
        <v>12941517.73</v>
      </c>
      <c r="T23" s="620">
        <v>611976.18000000005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15461925</v>
      </c>
      <c r="I24" s="334">
        <v>548784.99</v>
      </c>
      <c r="J24" s="335">
        <v>408005.67</v>
      </c>
      <c r="K24" s="620">
        <v>12500000</v>
      </c>
      <c r="L24" s="334">
        <v>536819.05000000005</v>
      </c>
      <c r="M24" s="335">
        <v>548784.99</v>
      </c>
      <c r="N24" s="620">
        <v>17020000</v>
      </c>
      <c r="O24" s="334">
        <v>344975.81</v>
      </c>
      <c r="P24" s="335">
        <v>536819.05000000005</v>
      </c>
      <c r="Q24" s="620">
        <v>13446000</v>
      </c>
      <c r="R24" s="334">
        <v>408005.67</v>
      </c>
      <c r="S24" s="335">
        <v>344975.81</v>
      </c>
      <c r="T24" s="620">
        <v>39986700.560000002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21899395.91</v>
      </c>
      <c r="I26" s="341"/>
      <c r="J26" s="341"/>
      <c r="K26" s="340">
        <f>SUM(K22:K25)</f>
        <v>19875165.850000001</v>
      </c>
      <c r="L26" s="341"/>
      <c r="M26" s="342"/>
      <c r="N26" s="341">
        <f>SUM(N22:N25)</f>
        <v>18809417.739999998</v>
      </c>
      <c r="O26" s="341"/>
      <c r="P26" s="341"/>
      <c r="Q26" s="340">
        <f>SUM(Q22:Q25)</f>
        <v>14507716.050000001</v>
      </c>
      <c r="R26" s="341"/>
      <c r="S26" s="342"/>
      <c r="T26" s="340">
        <f>SUM(T22:T25)</f>
        <v>52424305.280000001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20468891.5</v>
      </c>
      <c r="I27" s="343"/>
      <c r="J27" s="344"/>
      <c r="K27" s="622">
        <v>51718350.82</v>
      </c>
      <c r="L27" s="343">
        <v>10122961.629999999</v>
      </c>
      <c r="M27" s="344">
        <v>6628334.5600000005</v>
      </c>
      <c r="N27" s="622">
        <v>28896030.34</v>
      </c>
      <c r="O27" s="343">
        <v>6248838.1500000004</v>
      </c>
      <c r="P27" s="344">
        <v>10122961.629999999</v>
      </c>
      <c r="Q27" s="622">
        <v>31417514.039999999</v>
      </c>
      <c r="R27" s="343">
        <v>6834216</v>
      </c>
      <c r="S27" s="344">
        <v>6248838.1500000004</v>
      </c>
      <c r="T27" s="622">
        <v>27353965.789999999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21209926.27</v>
      </c>
      <c r="I28" s="338">
        <v>0</v>
      </c>
      <c r="J28" s="339">
        <v>0</v>
      </c>
      <c r="K28" s="621">
        <v>23740600.460000001</v>
      </c>
      <c r="L28" s="338">
        <v>0</v>
      </c>
      <c r="M28" s="339">
        <v>0</v>
      </c>
      <c r="N28" s="621">
        <v>15212240.189999999</v>
      </c>
      <c r="O28" s="338">
        <v>0</v>
      </c>
      <c r="P28" s="339">
        <v>0</v>
      </c>
      <c r="Q28" s="621">
        <v>17538545.84</v>
      </c>
      <c r="R28" s="338">
        <v>0</v>
      </c>
      <c r="S28" s="339">
        <v>0</v>
      </c>
      <c r="T28" s="621">
        <v>12950625.369999999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63578213.679999992</v>
      </c>
      <c r="I29" s="352"/>
      <c r="J29" s="352"/>
      <c r="K29" s="351">
        <f>SUM(K26:K28)</f>
        <v>95334117.129999995</v>
      </c>
      <c r="L29" s="352"/>
      <c r="M29" s="353"/>
      <c r="N29" s="352">
        <f>SUM(N26:N28)</f>
        <v>62917688.269999996</v>
      </c>
      <c r="O29" s="352"/>
      <c r="P29" s="352"/>
      <c r="Q29" s="351">
        <f>SUM(Q26:Q28)</f>
        <v>63463775.930000007</v>
      </c>
      <c r="R29" s="352"/>
      <c r="S29" s="353"/>
      <c r="T29" s="351">
        <f>SUM(T26:T28)</f>
        <v>92728896.439999998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2022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2018</v>
      </c>
      <c r="F7" s="180">
        <f>G7-1</f>
        <v>2019</v>
      </c>
      <c r="G7" s="180">
        <f>H7-1</f>
        <v>2020</v>
      </c>
      <c r="H7" s="180">
        <f>I7-1</f>
        <v>2021</v>
      </c>
      <c r="I7" s="180">
        <f>J2</f>
        <v>2022</v>
      </c>
    </row>
    <row r="8" spans="1:10" ht="30" customHeight="1">
      <c r="A8" s="368" t="s">
        <v>38</v>
      </c>
      <c r="B8" s="369"/>
      <c r="C8" s="369"/>
      <c r="D8" s="370"/>
      <c r="E8" s="623">
        <v>6615682.29</v>
      </c>
      <c r="F8" s="623">
        <v>7228566.8099999996</v>
      </c>
      <c r="G8" s="623">
        <v>6273345.6399999997</v>
      </c>
      <c r="H8" s="623">
        <v>6545978.1100000003</v>
      </c>
      <c r="I8" s="623">
        <v>19145916.739999998</v>
      </c>
    </row>
    <row r="9" spans="1:10" ht="30" customHeight="1">
      <c r="A9" s="357" t="s">
        <v>19</v>
      </c>
      <c r="B9" s="358"/>
      <c r="C9" s="358"/>
      <c r="D9" s="359"/>
      <c r="E9" s="623">
        <v>59104544.210000001</v>
      </c>
      <c r="F9" s="623">
        <v>62361640.719999999</v>
      </c>
      <c r="G9" s="623">
        <v>64088537.869999997</v>
      </c>
      <c r="H9" s="623">
        <v>65287587.25</v>
      </c>
      <c r="I9" s="623">
        <v>71987995.790000007</v>
      </c>
    </row>
    <row r="10" spans="1:10" ht="30" customHeight="1">
      <c r="A10" s="357" t="s">
        <v>20</v>
      </c>
      <c r="B10" s="358"/>
      <c r="C10" s="358"/>
      <c r="D10" s="359"/>
      <c r="E10" s="623">
        <v>30655575.359999999</v>
      </c>
      <c r="F10" s="623">
        <v>33432676.829999998</v>
      </c>
      <c r="G10" s="623">
        <v>32398259.550000001</v>
      </c>
      <c r="H10" s="623">
        <v>31790454.93</v>
      </c>
      <c r="I10" s="623">
        <v>35345808.280000001</v>
      </c>
    </row>
    <row r="11" spans="1:10" ht="30" customHeight="1">
      <c r="A11" s="357" t="s">
        <v>21</v>
      </c>
      <c r="B11" s="358"/>
      <c r="C11" s="358"/>
      <c r="D11" s="359"/>
      <c r="E11" s="623">
        <v>14232405.279999999</v>
      </c>
      <c r="F11" s="623">
        <v>13826964.789999999</v>
      </c>
      <c r="G11" s="623">
        <v>14134977.75</v>
      </c>
      <c r="H11" s="623">
        <v>14425019.1</v>
      </c>
      <c r="I11" s="623">
        <v>15110521.67</v>
      </c>
    </row>
    <row r="12" spans="1:10" ht="30" customHeight="1">
      <c r="A12" s="357" t="s">
        <v>29</v>
      </c>
      <c r="B12" s="358"/>
      <c r="C12" s="358"/>
      <c r="D12" s="359"/>
      <c r="E12" s="623">
        <v>3253190.91</v>
      </c>
      <c r="F12" s="623">
        <v>2876955.46</v>
      </c>
      <c r="G12" s="623">
        <v>3009771.29</v>
      </c>
      <c r="H12" s="623">
        <v>5985307.4699999997</v>
      </c>
      <c r="I12" s="623">
        <v>4332560.42</v>
      </c>
    </row>
    <row r="13" spans="1:10" ht="30" customHeight="1">
      <c r="A13" s="357" t="s">
        <v>22</v>
      </c>
      <c r="B13" s="358"/>
      <c r="C13" s="358"/>
      <c r="D13" s="359"/>
      <c r="E13" s="623">
        <v>1047.28</v>
      </c>
      <c r="F13" s="623">
        <v>393.29</v>
      </c>
      <c r="G13" s="623">
        <v>424.4</v>
      </c>
      <c r="H13" s="623">
        <v>3397.39</v>
      </c>
      <c r="I13" s="623">
        <v>3201.1</v>
      </c>
    </row>
    <row r="14" spans="1:10" ht="30" customHeight="1">
      <c r="A14" s="357" t="s">
        <v>23</v>
      </c>
      <c r="B14" s="358"/>
      <c r="C14" s="358"/>
      <c r="D14" s="359"/>
      <c r="E14" s="623">
        <v>6316927.5300000003</v>
      </c>
      <c r="F14" s="623">
        <v>6679874.4699999997</v>
      </c>
      <c r="G14" s="623">
        <v>7407201.9500000002</v>
      </c>
      <c r="H14" s="623">
        <v>8796352.3100000005</v>
      </c>
      <c r="I14" s="623">
        <v>9820416.6699999999</v>
      </c>
    </row>
    <row r="15" spans="1:10" ht="30" customHeight="1">
      <c r="A15" s="357" t="s">
        <v>24</v>
      </c>
      <c r="B15" s="358"/>
      <c r="C15" s="358"/>
      <c r="D15" s="359"/>
      <c r="E15" s="623">
        <v>16199121.77</v>
      </c>
      <c r="F15" s="623">
        <v>17041209.41</v>
      </c>
      <c r="G15" s="623">
        <v>17315264.420000002</v>
      </c>
      <c r="H15" s="623">
        <v>19240798.670000002</v>
      </c>
      <c r="I15" s="623">
        <v>18955667.140000001</v>
      </c>
    </row>
    <row r="16" spans="1:10" ht="30" customHeight="1">
      <c r="A16" s="360" t="s">
        <v>35</v>
      </c>
      <c r="B16" s="361"/>
      <c r="C16" s="361"/>
      <c r="D16" s="362"/>
      <c r="E16" s="623">
        <v>210000</v>
      </c>
      <c r="F16" s="623">
        <v>210000</v>
      </c>
      <c r="G16" s="623">
        <v>210000</v>
      </c>
      <c r="H16" s="623">
        <v>210000</v>
      </c>
      <c r="I16" s="623">
        <v>210000</v>
      </c>
    </row>
    <row r="17" spans="1:9" ht="30" customHeight="1">
      <c r="A17" s="357" t="s">
        <v>34</v>
      </c>
      <c r="B17" s="358"/>
      <c r="C17" s="358"/>
      <c r="D17" s="359"/>
      <c r="E17" s="623">
        <v>1317141.24</v>
      </c>
      <c r="F17" s="623">
        <v>1327849.23</v>
      </c>
      <c r="G17" s="623">
        <v>1433800.83</v>
      </c>
      <c r="H17" s="623">
        <v>1371318.34</v>
      </c>
      <c r="I17" s="623">
        <v>1345419.37</v>
      </c>
    </row>
    <row r="18" spans="1:9" ht="30" customHeight="1">
      <c r="A18" s="357" t="s">
        <v>25</v>
      </c>
      <c r="B18" s="358"/>
      <c r="C18" s="358"/>
      <c r="D18" s="359"/>
      <c r="E18" s="623">
        <v>25115651.399999999</v>
      </c>
      <c r="F18" s="623">
        <v>26025868.079999998</v>
      </c>
      <c r="G18" s="623">
        <v>26971948.420000002</v>
      </c>
      <c r="H18" s="623">
        <v>26965159.010000002</v>
      </c>
      <c r="I18" s="623">
        <v>29641404.210000001</v>
      </c>
    </row>
    <row r="19" spans="1:9" ht="30" customHeight="1">
      <c r="A19" s="360" t="s">
        <v>26</v>
      </c>
      <c r="B19" s="361"/>
      <c r="C19" s="361"/>
      <c r="D19" s="362"/>
      <c r="E19" s="623">
        <v>13331385.83</v>
      </c>
      <c r="F19" s="623">
        <v>13788582.42</v>
      </c>
      <c r="G19" s="623">
        <v>14495624.99</v>
      </c>
      <c r="H19" s="623">
        <v>15245257.390000001</v>
      </c>
      <c r="I19" s="623">
        <v>15829963.5</v>
      </c>
    </row>
    <row r="20" spans="1:9" ht="30" customHeight="1">
      <c r="A20" s="357" t="s">
        <v>27</v>
      </c>
      <c r="B20" s="358"/>
      <c r="C20" s="358"/>
      <c r="D20" s="359"/>
      <c r="E20" s="623">
        <v>1964935.19</v>
      </c>
      <c r="F20" s="623">
        <v>1952804.64</v>
      </c>
      <c r="G20" s="623">
        <v>2003715.04</v>
      </c>
      <c r="H20" s="623">
        <v>1981854.55</v>
      </c>
      <c r="I20" s="623">
        <v>2068869.93</v>
      </c>
    </row>
    <row r="21" spans="1:9" ht="30" customHeight="1">
      <c r="A21" s="363" t="s">
        <v>28</v>
      </c>
      <c r="B21" s="364"/>
      <c r="C21" s="364"/>
      <c r="D21" s="365"/>
      <c r="E21" s="623">
        <v>132488.5</v>
      </c>
      <c r="F21" s="623">
        <v>218097.32</v>
      </c>
      <c r="G21" s="623">
        <v>248342.44</v>
      </c>
      <c r="H21" s="623">
        <v>222590.37</v>
      </c>
      <c r="I21" s="623">
        <v>246399.43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2022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2018</v>
      </c>
      <c r="F7" s="180">
        <f>G7-1</f>
        <v>2019</v>
      </c>
      <c r="G7" s="180">
        <f>H7-1</f>
        <v>2020</v>
      </c>
      <c r="H7" s="180">
        <f>I7-1</f>
        <v>2021</v>
      </c>
      <c r="I7" s="180">
        <f>J2</f>
        <v>2022</v>
      </c>
    </row>
    <row r="8" spans="1:10" ht="30" customHeight="1">
      <c r="A8" s="368" t="s">
        <v>38</v>
      </c>
      <c r="B8" s="369"/>
      <c r="C8" s="369"/>
      <c r="D8" s="370"/>
      <c r="E8" s="623">
        <v>153589334.47</v>
      </c>
      <c r="F8" s="623">
        <v>160398187.71000001</v>
      </c>
      <c r="G8" s="623">
        <v>170453074.09</v>
      </c>
      <c r="H8" s="623">
        <v>174665577.13999999</v>
      </c>
      <c r="I8" s="623">
        <v>209397727.12</v>
      </c>
    </row>
    <row r="9" spans="1:10" ht="30" customHeight="1">
      <c r="A9" s="357" t="s">
        <v>19</v>
      </c>
      <c r="B9" s="358"/>
      <c r="C9" s="358"/>
      <c r="D9" s="359"/>
      <c r="E9" s="623">
        <v>7920870.4400000004</v>
      </c>
      <c r="F9" s="623">
        <v>8806572.0800000001</v>
      </c>
      <c r="G9" s="623">
        <v>7783176.1399999997</v>
      </c>
      <c r="H9" s="623">
        <v>8251432.7800000003</v>
      </c>
      <c r="I9" s="623">
        <v>4426386.8600000003</v>
      </c>
    </row>
    <row r="10" spans="1:10" ht="30" customHeight="1">
      <c r="A10" s="357" t="s">
        <v>20</v>
      </c>
      <c r="B10" s="358"/>
      <c r="C10" s="358"/>
      <c r="D10" s="359"/>
      <c r="E10" s="623">
        <v>959024</v>
      </c>
      <c r="F10" s="623">
        <v>1012634.03</v>
      </c>
      <c r="G10" s="623">
        <v>1180583.45</v>
      </c>
      <c r="H10" s="623">
        <v>1180122.52</v>
      </c>
      <c r="I10" s="623">
        <v>1327129.94</v>
      </c>
    </row>
    <row r="11" spans="1:10" ht="30" customHeight="1">
      <c r="A11" s="357" t="s">
        <v>21</v>
      </c>
      <c r="B11" s="358"/>
      <c r="C11" s="358"/>
      <c r="D11" s="359"/>
      <c r="E11" s="623">
        <v>2438583.65</v>
      </c>
      <c r="F11" s="623">
        <v>2515937.52</v>
      </c>
      <c r="G11" s="623">
        <v>2654442.25</v>
      </c>
      <c r="H11" s="623">
        <v>2969921.48</v>
      </c>
      <c r="I11" s="623">
        <v>527422.97</v>
      </c>
    </row>
    <row r="12" spans="1:10" ht="30" customHeight="1">
      <c r="A12" s="357" t="s">
        <v>29</v>
      </c>
      <c r="B12" s="358"/>
      <c r="C12" s="358"/>
      <c r="D12" s="359"/>
      <c r="E12" s="623">
        <v>4127650.53</v>
      </c>
      <c r="F12" s="623">
        <v>4446374.93</v>
      </c>
      <c r="G12" s="623">
        <v>4401364.4400000004</v>
      </c>
      <c r="H12" s="623">
        <v>4375212.6100000003</v>
      </c>
      <c r="I12" s="623">
        <v>4371152.01</v>
      </c>
    </row>
    <row r="13" spans="1:10" ht="30" customHeight="1">
      <c r="A13" s="357" t="s">
        <v>22</v>
      </c>
      <c r="B13" s="358"/>
      <c r="C13" s="358"/>
      <c r="D13" s="359"/>
      <c r="E13" s="623">
        <v>56463.65</v>
      </c>
      <c r="F13" s="623">
        <v>36939.57</v>
      </c>
      <c r="G13" s="623">
        <v>21678.21</v>
      </c>
      <c r="H13" s="623">
        <v>85701.64</v>
      </c>
      <c r="I13" s="623">
        <v>52852.15</v>
      </c>
    </row>
    <row r="14" spans="1:10" ht="30" customHeight="1">
      <c r="A14" s="357" t="s">
        <v>23</v>
      </c>
      <c r="B14" s="358"/>
      <c r="C14" s="358"/>
      <c r="D14" s="359"/>
      <c r="E14" s="623">
        <v>3461853.65</v>
      </c>
      <c r="F14" s="623">
        <v>3952978.58</v>
      </c>
      <c r="G14" s="623">
        <v>4339108.8099999996</v>
      </c>
      <c r="H14" s="623">
        <v>4502443.24</v>
      </c>
      <c r="I14" s="623">
        <v>4197348.71</v>
      </c>
    </row>
    <row r="15" spans="1:10" ht="30" customHeight="1">
      <c r="A15" s="357" t="s">
        <v>24</v>
      </c>
      <c r="B15" s="358"/>
      <c r="C15" s="358"/>
      <c r="D15" s="359"/>
      <c r="E15" s="623">
        <v>3976392.43</v>
      </c>
      <c r="F15" s="623">
        <v>3960315.58</v>
      </c>
      <c r="G15" s="623">
        <v>2979280.79</v>
      </c>
      <c r="H15" s="623">
        <v>4471064.25</v>
      </c>
      <c r="I15" s="623">
        <v>2608981.77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3675886.75</v>
      </c>
      <c r="F18" s="623">
        <v>3372417.37</v>
      </c>
      <c r="G18" s="623">
        <v>3633049.35</v>
      </c>
      <c r="H18" s="623">
        <v>3403338.26</v>
      </c>
      <c r="I18" s="623">
        <v>3392701.63</v>
      </c>
    </row>
    <row r="19" spans="1:9" ht="30" customHeight="1">
      <c r="A19" s="360" t="s">
        <v>26</v>
      </c>
      <c r="B19" s="361"/>
      <c r="C19" s="361"/>
      <c r="D19" s="362"/>
      <c r="E19" s="623">
        <v>1004385.43</v>
      </c>
      <c r="F19" s="623">
        <v>1026790.59</v>
      </c>
      <c r="G19" s="623">
        <v>1248345.71</v>
      </c>
      <c r="H19" s="623">
        <v>1130973.01</v>
      </c>
      <c r="I19" s="623">
        <v>598294.99</v>
      </c>
    </row>
    <row r="20" spans="1:9" ht="30" customHeight="1">
      <c r="A20" s="357" t="s">
        <v>27</v>
      </c>
      <c r="B20" s="358"/>
      <c r="C20" s="358"/>
      <c r="D20" s="359"/>
      <c r="E20" s="623">
        <v>3307002.51</v>
      </c>
      <c r="F20" s="623">
        <v>3260978.03</v>
      </c>
      <c r="G20" s="623">
        <v>4243739.57</v>
      </c>
      <c r="H20" s="623">
        <v>2579379.79</v>
      </c>
      <c r="I20" s="623">
        <v>3240904.73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2022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2018</v>
      </c>
      <c r="F7" s="180">
        <f>G7-1</f>
        <v>2019</v>
      </c>
      <c r="G7" s="180">
        <f>H7-1</f>
        <v>2020</v>
      </c>
      <c r="H7" s="180">
        <f>I7-1</f>
        <v>2021</v>
      </c>
      <c r="I7" s="180">
        <f>J2</f>
        <v>2022</v>
      </c>
    </row>
    <row r="8" spans="1:10" ht="30" customHeight="1">
      <c r="A8" s="368" t="s">
        <v>38</v>
      </c>
      <c r="B8" s="369"/>
      <c r="C8" s="369"/>
      <c r="D8" s="370"/>
      <c r="E8" s="623">
        <v>35135169.710000001</v>
      </c>
      <c r="F8" s="623">
        <v>41885601.659999996</v>
      </c>
      <c r="G8" s="623">
        <v>33091493.960000001</v>
      </c>
      <c r="H8" s="623">
        <v>30999294.73</v>
      </c>
      <c r="I8" s="623">
        <v>54788917</v>
      </c>
    </row>
    <row r="9" spans="1:10" ht="30" customHeight="1">
      <c r="A9" s="357" t="s">
        <v>19</v>
      </c>
      <c r="B9" s="358"/>
      <c r="C9" s="358"/>
      <c r="D9" s="359"/>
      <c r="E9" s="623">
        <v>11584819.1</v>
      </c>
      <c r="F9" s="623">
        <v>5329242.92</v>
      </c>
      <c r="G9" s="623">
        <v>6149607.8099999996</v>
      </c>
      <c r="H9" s="623">
        <v>7022565.7400000002</v>
      </c>
      <c r="I9" s="623">
        <v>8504452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12486390.210000001</v>
      </c>
      <c r="F11" s="623">
        <v>2991127.74</v>
      </c>
      <c r="G11" s="623">
        <v>10434266.939999999</v>
      </c>
      <c r="H11" s="623">
        <v>4518498.33</v>
      </c>
      <c r="I11" s="623">
        <v>7857571.6699999999</v>
      </c>
    </row>
    <row r="12" spans="1:10" ht="30" customHeight="1">
      <c r="A12" s="357" t="s">
        <v>29</v>
      </c>
      <c r="B12" s="358"/>
      <c r="C12" s="358"/>
      <c r="D12" s="359"/>
      <c r="E12" s="623">
        <v>30000</v>
      </c>
      <c r="F12" s="623">
        <v>3790288.43</v>
      </c>
      <c r="G12" s="623">
        <v>43149.26</v>
      </c>
      <c r="H12" s="623">
        <v>519000</v>
      </c>
      <c r="I12" s="623">
        <v>636644.71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16500</v>
      </c>
      <c r="I13" s="623">
        <v>133500</v>
      </c>
    </row>
    <row r="14" spans="1:10" ht="30" customHeight="1">
      <c r="A14" s="357" t="s">
        <v>23</v>
      </c>
      <c r="B14" s="358"/>
      <c r="C14" s="358"/>
      <c r="D14" s="359"/>
      <c r="E14" s="623">
        <v>340821.34</v>
      </c>
      <c r="F14" s="623">
        <v>134091.46</v>
      </c>
      <c r="G14" s="623">
        <v>819511.12</v>
      </c>
      <c r="H14" s="623">
        <v>3202209.95</v>
      </c>
      <c r="I14" s="623">
        <v>1988920.01</v>
      </c>
    </row>
    <row r="15" spans="1:10" ht="30" customHeight="1">
      <c r="A15" s="357" t="s">
        <v>24</v>
      </c>
      <c r="B15" s="358"/>
      <c r="C15" s="358"/>
      <c r="D15" s="359"/>
      <c r="E15" s="623">
        <v>5727829.0199999996</v>
      </c>
      <c r="F15" s="623">
        <v>1890624.81</v>
      </c>
      <c r="G15" s="623">
        <v>1721811.51</v>
      </c>
      <c r="H15" s="623">
        <v>1271872.6100000001</v>
      </c>
      <c r="I15" s="623">
        <v>1971056.85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781158.28</v>
      </c>
      <c r="F17" s="623">
        <v>439302.94</v>
      </c>
      <c r="G17" s="623">
        <v>138865.18</v>
      </c>
      <c r="H17" s="623">
        <v>700635.42</v>
      </c>
      <c r="I17" s="623">
        <v>815320.39</v>
      </c>
    </row>
    <row r="18" spans="1:9" ht="30" customHeight="1">
      <c r="A18" s="357" t="s">
        <v>25</v>
      </c>
      <c r="B18" s="358"/>
      <c r="C18" s="358"/>
      <c r="D18" s="359"/>
      <c r="E18" s="623">
        <v>5990.71</v>
      </c>
      <c r="F18" s="623">
        <v>40500</v>
      </c>
      <c r="G18" s="623">
        <v>0</v>
      </c>
      <c r="H18" s="623">
        <v>669356.94999999995</v>
      </c>
      <c r="I18" s="623">
        <v>403918.16</v>
      </c>
    </row>
    <row r="19" spans="1:9" ht="30" customHeight="1">
      <c r="A19" s="360" t="s">
        <v>26</v>
      </c>
      <c r="B19" s="361"/>
      <c r="C19" s="361"/>
      <c r="D19" s="362"/>
      <c r="E19" s="623">
        <v>474132.13</v>
      </c>
      <c r="F19" s="623">
        <v>815400.59</v>
      </c>
      <c r="G19" s="623">
        <v>687673.68</v>
      </c>
      <c r="H19" s="623">
        <v>1303474.29</v>
      </c>
      <c r="I19" s="623">
        <v>1639615.71</v>
      </c>
    </row>
    <row r="20" spans="1:9" ht="30" customHeight="1">
      <c r="A20" s="357" t="s">
        <v>27</v>
      </c>
      <c r="B20" s="358"/>
      <c r="C20" s="358"/>
      <c r="D20" s="359"/>
      <c r="E20" s="623">
        <v>100000</v>
      </c>
      <c r="F20" s="623">
        <v>16040234.76</v>
      </c>
      <c r="G20" s="623">
        <v>0</v>
      </c>
      <c r="H20" s="623">
        <v>0</v>
      </c>
      <c r="I20" s="623">
        <v>2165558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124240.49</v>
      </c>
      <c r="G21" s="623">
        <v>325000</v>
      </c>
      <c r="H21" s="623">
        <v>0</v>
      </c>
      <c r="I21" s="623">
        <v>74613.440000000002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2022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2018</v>
      </c>
      <c r="F7" s="180">
        <f>G7-1</f>
        <v>2019</v>
      </c>
      <c r="G7" s="180">
        <f>H7-1</f>
        <v>2020</v>
      </c>
      <c r="H7" s="180">
        <f>I7-1</f>
        <v>2021</v>
      </c>
      <c r="I7" s="180">
        <f>J2</f>
        <v>2022</v>
      </c>
    </row>
    <row r="8" spans="1:10" ht="30" customHeight="1">
      <c r="A8" s="368" t="s">
        <v>38</v>
      </c>
      <c r="B8" s="369"/>
      <c r="C8" s="369"/>
      <c r="D8" s="370"/>
      <c r="E8" s="623">
        <v>36671526.270000003</v>
      </c>
      <c r="F8" s="623">
        <v>48859706.890000001</v>
      </c>
      <c r="G8" s="623">
        <v>52223636.07</v>
      </c>
      <c r="H8" s="623">
        <v>30984545.84</v>
      </c>
      <c r="I8" s="623">
        <v>56851878.530000001</v>
      </c>
    </row>
    <row r="9" spans="1:10" ht="30" customHeight="1">
      <c r="A9" s="357" t="s">
        <v>19</v>
      </c>
      <c r="B9" s="358"/>
      <c r="C9" s="358"/>
      <c r="D9" s="359"/>
      <c r="E9" s="623">
        <v>2444532.0299999998</v>
      </c>
      <c r="F9" s="623">
        <v>751122.66</v>
      </c>
      <c r="G9" s="623">
        <v>1049002.17</v>
      </c>
      <c r="H9" s="623">
        <v>754519.7</v>
      </c>
      <c r="I9" s="623">
        <v>3813039.89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2700084.44</v>
      </c>
      <c r="F11" s="623">
        <v>801428.02</v>
      </c>
      <c r="G11" s="623">
        <v>689996.57</v>
      </c>
      <c r="H11" s="623">
        <v>66840.039999999994</v>
      </c>
      <c r="I11" s="623">
        <v>3787741.3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0</v>
      </c>
      <c r="G12" s="623">
        <v>0</v>
      </c>
      <c r="H12" s="623">
        <v>0</v>
      </c>
      <c r="I12" s="623">
        <v>400519.56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60000</v>
      </c>
    </row>
    <row r="14" spans="1:10" ht="30" customHeight="1">
      <c r="A14" s="357" t="s">
        <v>23</v>
      </c>
      <c r="B14" s="358"/>
      <c r="C14" s="358"/>
      <c r="D14" s="359"/>
      <c r="E14" s="623">
        <v>1110</v>
      </c>
      <c r="F14" s="623">
        <v>0</v>
      </c>
      <c r="G14" s="623">
        <v>1510</v>
      </c>
      <c r="H14" s="623">
        <v>58293.41</v>
      </c>
      <c r="I14" s="623">
        <v>1215484.08</v>
      </c>
    </row>
    <row r="15" spans="1:10" ht="30" customHeight="1">
      <c r="A15" s="357" t="s">
        <v>24</v>
      </c>
      <c r="B15" s="358"/>
      <c r="C15" s="358"/>
      <c r="D15" s="359"/>
      <c r="E15" s="623">
        <v>1292069.44</v>
      </c>
      <c r="F15" s="623">
        <v>21291</v>
      </c>
      <c r="G15" s="623">
        <v>48909</v>
      </c>
      <c r="H15" s="623">
        <v>59748.5</v>
      </c>
      <c r="I15" s="623">
        <v>538687.76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14461.92</v>
      </c>
      <c r="G17" s="623">
        <v>0</v>
      </c>
      <c r="H17" s="623">
        <v>0</v>
      </c>
      <c r="I17" s="623">
        <v>39954.1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0</v>
      </c>
      <c r="G18" s="623">
        <v>0</v>
      </c>
      <c r="H18" s="623">
        <v>110117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0</v>
      </c>
      <c r="F19" s="623">
        <v>12702.31</v>
      </c>
      <c r="G19" s="623">
        <v>0</v>
      </c>
      <c r="H19" s="623">
        <v>12197.4</v>
      </c>
      <c r="I19" s="623">
        <v>114615.65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1525000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2022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2022</v>
      </c>
      <c r="G6" s="423"/>
      <c r="H6" s="416">
        <f>F6-1</f>
        <v>2021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462859290.68000001</v>
      </c>
      <c r="G10" s="398"/>
      <c r="H10" s="383">
        <f>H12+H14+H29+H35+H39</f>
        <v>440546356.11000007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1951647.48</v>
      </c>
      <c r="G12" s="397"/>
      <c r="H12" s="387">
        <v>1293899.42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368720981.86000001</v>
      </c>
      <c r="G14" s="398"/>
      <c r="H14" s="383">
        <f>SUM(H16:H27)</f>
        <v>351605355.02000004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13973046.66</v>
      </c>
      <c r="G16" s="397"/>
      <c r="H16" s="387">
        <v>13256724.050000001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176588590.94</v>
      </c>
      <c r="G17" s="397"/>
      <c r="H17" s="387">
        <v>160991886.33000001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78289842.719999999</v>
      </c>
      <c r="G18" s="397"/>
      <c r="H18" s="387">
        <v>76121034.329999998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814689.89</v>
      </c>
      <c r="G19" s="397"/>
      <c r="H19" s="387">
        <v>766767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652940.18000000005</v>
      </c>
      <c r="G20" s="397"/>
      <c r="H20" s="387">
        <v>662353.14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14565598.800000001</v>
      </c>
      <c r="G22" s="405"/>
      <c r="H22" s="404">
        <v>15157238.73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2307454.33</v>
      </c>
      <c r="G23" s="397"/>
      <c r="H23" s="387">
        <v>2257742.44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81528818.340000004</v>
      </c>
      <c r="G25" s="397"/>
      <c r="H25" s="387">
        <v>82391609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11562396.02</v>
      </c>
      <c r="G29" s="398"/>
      <c r="H29" s="383">
        <f>SUM(H30:H33)</f>
        <v>11286638.690000001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10561662.699999999</v>
      </c>
      <c r="G31" s="397"/>
      <c r="H31" s="387">
        <v>9847363.8000000007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1000733.32</v>
      </c>
      <c r="G33" s="397"/>
      <c r="H33" s="387">
        <v>1439274.89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41012519.810000002</v>
      </c>
      <c r="G35" s="398"/>
      <c r="H35" s="383">
        <f>SUM(H36:H37)</f>
        <v>36911701.309999995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36117055.630000003</v>
      </c>
      <c r="G36" s="399"/>
      <c r="H36" s="389">
        <v>33260745.739999998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4895464.18</v>
      </c>
      <c r="G37" s="397"/>
      <c r="H37" s="387">
        <v>3650955.57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39611745.509999998</v>
      </c>
      <c r="G39" s="398"/>
      <c r="H39" s="383">
        <f>SUM(H40:H41)</f>
        <v>39448761.670000002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39611745.509999998</v>
      </c>
      <c r="G40" s="399"/>
      <c r="H40" s="389">
        <v>39448761.670000002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112897746.60000001</v>
      </c>
      <c r="G43" s="400"/>
      <c r="H43" s="393">
        <f>H45+H47+H57+H59</f>
        <v>87962547.150000006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80754496.460000008</v>
      </c>
      <c r="G47" s="398"/>
      <c r="H47" s="383">
        <f>H48+H49</f>
        <v>72528466.5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12722935.609999999</v>
      </c>
      <c r="G48" s="399"/>
      <c r="H48" s="389">
        <v>11316511.27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68031560.850000009</v>
      </c>
      <c r="G49" s="397"/>
      <c r="H49" s="387">
        <f>SUM(H50:H55)</f>
        <v>61211955.230000004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13150215.310000001</v>
      </c>
      <c r="G50" s="397"/>
      <c r="H50" s="387">
        <v>14058084.75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50657837.600000001</v>
      </c>
      <c r="G51" s="397"/>
      <c r="H51" s="387">
        <v>43275584.579999998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1722771.25</v>
      </c>
      <c r="G52" s="397"/>
      <c r="H52" s="387">
        <v>1435676.27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635714</v>
      </c>
      <c r="G53" s="397"/>
      <c r="H53" s="387">
        <v>607494.48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1572695.52</v>
      </c>
      <c r="G54" s="397"/>
      <c r="H54" s="387">
        <v>1528814.27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292327.17</v>
      </c>
      <c r="G55" s="397"/>
      <c r="H55" s="387">
        <v>306300.88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32143250.140000001</v>
      </c>
      <c r="G59" s="398"/>
      <c r="H59" s="383">
        <f>SUM(H60:H62)</f>
        <v>15434080.65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27692228</v>
      </c>
      <c r="G60" s="399"/>
      <c r="H60" s="389">
        <v>11966716.109999999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4451435.84</v>
      </c>
      <c r="G61" s="397"/>
      <c r="H61" s="387">
        <v>3467778.24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-413.7</v>
      </c>
      <c r="G62" s="397"/>
      <c r="H62" s="387">
        <v>-413.7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63926.75</v>
      </c>
      <c r="G64" s="398"/>
      <c r="H64" s="383">
        <v>4335.88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575820964.02999997</v>
      </c>
      <c r="G66" s="402"/>
      <c r="H66" s="379">
        <f>H10+H43+H64</f>
        <v>528513239.1400001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2022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2022</v>
      </c>
      <c r="G6" s="443"/>
      <c r="H6" s="437">
        <f>F6-1</f>
        <v>2021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206594093.33000001</v>
      </c>
      <c r="G10" s="398"/>
      <c r="H10" s="383">
        <f>H12+H14+H16+H21+H25+H31</f>
        <v>197164655.61000004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1411981.06</v>
      </c>
      <c r="G12" s="398"/>
      <c r="H12" s="383">
        <v>1411981.06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36003103.729999997</v>
      </c>
      <c r="G14" s="398"/>
      <c r="H14" s="383">
        <v>24576602.370000001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-17646404.18</v>
      </c>
      <c r="G16" s="398"/>
      <c r="H16" s="383">
        <f>SUM(H17:H19)</f>
        <v>10333788.42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-795950.74</v>
      </c>
      <c r="G17" s="449"/>
      <c r="H17" s="448">
        <v>11426501.359999999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-296762.2</v>
      </c>
      <c r="G18" s="451"/>
      <c r="H18" s="450">
        <v>-795950.74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-16553691.24</v>
      </c>
      <c r="G19" s="451"/>
      <c r="H19" s="450">
        <v>-296762.2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60067576.710000001</v>
      </c>
      <c r="G21" s="398"/>
      <c r="H21" s="383">
        <f>SUM(H22:H23)</f>
        <v>50699949.440000005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5612853.9500000002</v>
      </c>
      <c r="G22" s="449"/>
      <c r="H22" s="448">
        <v>4444175.74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54454722.759999998</v>
      </c>
      <c r="G23" s="451"/>
      <c r="H23" s="450">
        <v>46255773.700000003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104154262.08000001</v>
      </c>
      <c r="G25" s="398"/>
      <c r="H25" s="383">
        <f>SUM(H26:H29)</f>
        <v>96806944.050000012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6112649.6200000001</v>
      </c>
      <c r="G26" s="449"/>
      <c r="H26" s="448">
        <v>6466114.3700000001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1048358</v>
      </c>
      <c r="G27" s="451"/>
      <c r="H27" s="450">
        <v>1048966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94961172.950000003</v>
      </c>
      <c r="G28" s="451"/>
      <c r="H28" s="450">
        <v>87174884.230000004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2032081.51</v>
      </c>
      <c r="G29" s="451"/>
      <c r="H29" s="450">
        <v>2116979.4500000002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22603573.93</v>
      </c>
      <c r="G31" s="398"/>
      <c r="H31" s="383">
        <v>13335390.27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354441460.12</v>
      </c>
      <c r="G33" s="453"/>
      <c r="H33" s="452">
        <f>H35+H44+H53</f>
        <v>321582685.42000008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324662787.88</v>
      </c>
      <c r="G35" s="398"/>
      <c r="H35" s="383">
        <f>SUM(H36:H42)</f>
        <v>290449268.08000004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304417638.22000003</v>
      </c>
      <c r="G36" s="449"/>
      <c r="H36" s="448">
        <v>271052380.47000003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15353318.08</v>
      </c>
      <c r="G37" s="451"/>
      <c r="H37" s="450">
        <v>15747494.220000001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4891831.58</v>
      </c>
      <c r="G38" s="451"/>
      <c r="H38" s="450">
        <v>3649393.39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35314613.099999994</v>
      </c>
      <c r="G44" s="398"/>
      <c r="H44" s="383">
        <f>H45+SUM(H49:H51)</f>
        <v>31244611.98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22151244.629999999</v>
      </c>
      <c r="G45" s="449"/>
      <c r="H45" s="448">
        <f>SUM(H46:H48)</f>
        <v>19981502.57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20314577.489999998</v>
      </c>
      <c r="G46" s="451"/>
      <c r="H46" s="450">
        <v>18681403.649999999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1836667.14</v>
      </c>
      <c r="G47" s="451"/>
      <c r="H47" s="450">
        <v>1300098.92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5402199.0199999996</v>
      </c>
      <c r="G49" s="451"/>
      <c r="H49" s="450">
        <v>6239144.7800000003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6750376.6100000003</v>
      </c>
      <c r="G50" s="451"/>
      <c r="H50" s="450">
        <v>3699478.54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1010792.84</v>
      </c>
      <c r="G51" s="451"/>
      <c r="H51" s="450">
        <v>1324486.0900000001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-5535940.8600000003</v>
      </c>
      <c r="G53" s="398"/>
      <c r="H53" s="383">
        <v>-111194.64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14785410.58</v>
      </c>
      <c r="G55" s="398"/>
      <c r="H55" s="383">
        <v>9765898.1099999994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575820964.03000009</v>
      </c>
      <c r="G57" s="457"/>
      <c r="H57" s="456">
        <f>H10+H33+H55</f>
        <v>528513239.1400001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2022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2022</v>
      </c>
      <c r="G5" s="468"/>
      <c r="H5" s="467">
        <f>F5-1</f>
        <v>2021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9299652.2100000009</v>
      </c>
      <c r="G9" s="481"/>
      <c r="H9" s="480">
        <v>8670018.6300000008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21686686.289999999</v>
      </c>
      <c r="G10" s="481"/>
      <c r="H10" s="480">
        <v>19484188.859999999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90793146.739999995</v>
      </c>
      <c r="G11" s="481"/>
      <c r="H11" s="480">
        <v>83103787.310000002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66605746.57</v>
      </c>
      <c r="G12" s="481"/>
      <c r="H12" s="480">
        <v>63075391.210000001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15820581.65</v>
      </c>
      <c r="G13" s="481"/>
      <c r="H13" s="480">
        <v>14187312.33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6763830.7799999993</v>
      </c>
      <c r="G14" s="481"/>
      <c r="H14" s="480">
        <f>SUM(H15:H17)</f>
        <v>6398320.8999999994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6669438.7699999996</v>
      </c>
      <c r="G15" s="481"/>
      <c r="H15" s="480">
        <v>5986280.6799999997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34223.31</v>
      </c>
      <c r="G16" s="483"/>
      <c r="H16" s="482">
        <v>366486.06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60168.7</v>
      </c>
      <c r="G17" s="481"/>
      <c r="H17" s="480">
        <v>45554.16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210969644.24000001</v>
      </c>
      <c r="G19" s="484"/>
      <c r="H19" s="383">
        <f>SUM(H9:H14)</f>
        <v>194919019.24000004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0</v>
      </c>
      <c r="G21" s="488"/>
      <c r="H21" s="487">
        <f>IF(Charges!H19&lt;Produits!H19,Produits!H19-Charges!H19,0)</f>
        <v>0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18224831.699999999</v>
      </c>
      <c r="G25" s="481"/>
      <c r="H25" s="480">
        <v>17529806.02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1447597.06</v>
      </c>
      <c r="G29" s="481"/>
      <c r="H29" s="480">
        <v>1427583.29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11028183.66</v>
      </c>
      <c r="G30" s="481"/>
      <c r="H30" s="480">
        <v>0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1814158.08</v>
      </c>
      <c r="G32" s="481"/>
      <c r="H32" s="480">
        <v>1751642.04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32514770.5</v>
      </c>
      <c r="G34" s="484"/>
      <c r="H34" s="383">
        <f>SUM(H25:H32)</f>
        <v>20709031.349999998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243484414.74000001</v>
      </c>
      <c r="G36" s="484"/>
      <c r="H36" s="383">
        <f>H19+H34</f>
        <v>215628050.59000003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0</v>
      </c>
      <c r="G38" s="494"/>
      <c r="H38" s="493">
        <f>IF(Charges!H36&lt;Produits!H33,Produits!H33-Charges!H36,0)</f>
        <v>0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536061.94999999995</v>
      </c>
      <c r="G41" s="481"/>
      <c r="H41" s="480">
        <v>2581009.9300000002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0</v>
      </c>
      <c r="G42" s="481"/>
      <c r="H42" s="480">
        <v>171667.47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155250.65</v>
      </c>
      <c r="G43" s="481"/>
      <c r="H43" s="480">
        <v>0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691312.6</v>
      </c>
      <c r="G44" s="498"/>
      <c r="H44" s="497">
        <f>SUM(H41:H43)</f>
        <v>2752677.4000000004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1728697.64</v>
      </c>
      <c r="G47" s="481"/>
      <c r="H47" s="480">
        <v>410868.73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20589555</v>
      </c>
      <c r="G48" s="481"/>
      <c r="H48" s="480">
        <v>11274282.380000001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22318252.640000001</v>
      </c>
      <c r="G49" s="484"/>
      <c r="H49" s="383">
        <f>SUM(H47:H48)</f>
        <v>11685151.110000001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23009565.240000002</v>
      </c>
      <c r="G52" s="503"/>
      <c r="H52" s="502">
        <f>H44+H49</f>
        <v>14437828.510000002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0</v>
      </c>
      <c r="G54" s="488"/>
      <c r="H54" s="487">
        <f>IF(Charges!H52&lt;Produits!H51,Produits!H51-Charges!H52,0)</f>
        <v>6011976.6399999969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266493979.98000002</v>
      </c>
      <c r="G56" s="484"/>
      <c r="H56" s="383">
        <f>H36+H52</f>
        <v>230065879.10000002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0</v>
      </c>
      <c r="G58" s="488"/>
      <c r="H58" s="487">
        <f>IF(Charges!H56&lt;Produits!H55,Produits!H55-Charges!H56,0)</f>
        <v>0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0</v>
      </c>
      <c r="G61" s="481"/>
      <c r="H61" s="480">
        <v>0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0</v>
      </c>
      <c r="G62" s="481"/>
      <c r="H62" s="480">
        <v>6011976.6399999997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0</v>
      </c>
      <c r="G63" s="488"/>
      <c r="H63" s="518">
        <f>SUM(H61:H62)</f>
        <v>6011976.6399999997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266493979.98000002</v>
      </c>
      <c r="G65" s="505"/>
      <c r="H65" s="504">
        <f>H56+H63</f>
        <v>236077855.74000001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2022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2022</v>
      </c>
      <c r="G5" s="528"/>
      <c r="H5" s="533">
        <f>F5-1</f>
        <v>2021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105125898.58</v>
      </c>
      <c r="G9" s="542"/>
      <c r="H9" s="562">
        <v>95730952.480000004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9697573.4800000004</v>
      </c>
      <c r="G10" s="542"/>
      <c r="H10" s="562">
        <v>7598908.7999999998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75396153.010000005</v>
      </c>
      <c r="G12" s="542"/>
      <c r="H12" s="562">
        <v>71348617.439999998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1447597.06</v>
      </c>
      <c r="G13" s="542"/>
      <c r="H13" s="562">
        <v>1427583.29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9435026.25</v>
      </c>
      <c r="G14" s="544"/>
      <c r="H14" s="564">
        <f>SUM(H16:H17)</f>
        <v>8568159.1999999993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4882909.88</v>
      </c>
      <c r="G16" s="542"/>
      <c r="H16" s="562">
        <v>4965264.17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4552116.37</v>
      </c>
      <c r="G17" s="542"/>
      <c r="H17" s="562">
        <v>3602895.03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201102248.38</v>
      </c>
      <c r="G19" s="398"/>
      <c r="H19" s="484">
        <f>SUM(H9:H14)</f>
        <v>184674221.20999998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9867395.8600000143</v>
      </c>
      <c r="G21" s="550"/>
      <c r="H21" s="549">
        <f>IF(Charges!H19&gt;Produits!H19,Charges!H19-Produits!H19,0)</f>
        <v>10244798.030000061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11366773.140000001</v>
      </c>
      <c r="G25" s="542"/>
      <c r="H25" s="562">
        <v>5057892.66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15820581.65</v>
      </c>
      <c r="G27" s="542"/>
      <c r="H27" s="562">
        <v>14187312.33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5623127.3300000001</v>
      </c>
      <c r="G28" s="542"/>
      <c r="H28" s="562">
        <v>5399885.5499999998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32810482.119999997</v>
      </c>
      <c r="G31" s="398"/>
      <c r="H31" s="484">
        <f>SUM(H25:H29)</f>
        <v>24645090.540000003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233912730.5</v>
      </c>
      <c r="G33" s="398"/>
      <c r="H33" s="484">
        <f>H19+H31</f>
        <v>209319311.74999997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9571684.2400000095</v>
      </c>
      <c r="G35" s="550"/>
      <c r="H35" s="549">
        <f>IF(Charges!H36&gt;Produits!H33,Charges!H36-Produits!H33,0)</f>
        <v>6308738.8400000632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2535961.1</v>
      </c>
      <c r="G38" s="542"/>
      <c r="H38" s="562">
        <v>794699.11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449218.02</v>
      </c>
      <c r="G39" s="542"/>
      <c r="H39" s="562">
        <v>146631.35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91753.75</v>
      </c>
      <c r="G40" s="542"/>
      <c r="H40" s="562">
        <v>47636.03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3076932.87</v>
      </c>
      <c r="G42" s="398"/>
      <c r="H42" s="484">
        <f>SUM(H38:H40)</f>
        <v>988966.49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1922292.82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12950625.369999999</v>
      </c>
      <c r="G46" s="542"/>
      <c r="H46" s="562">
        <v>17538545.84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12950625.369999999</v>
      </c>
      <c r="G48" s="550"/>
      <c r="H48" s="577">
        <f>SUM(H45:H46)</f>
        <v>19460838.66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16027558.239999998</v>
      </c>
      <c r="G51" s="398"/>
      <c r="H51" s="484">
        <f>H42+H48</f>
        <v>20449805.149999999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6982007.0000000037</v>
      </c>
      <c r="G53" s="550"/>
      <c r="H53" s="549">
        <f>IF(Charges!H52&gt;Produits!H51,Charges!H52-Produits!H51,0)</f>
        <v>0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249940288.74000001</v>
      </c>
      <c r="G55" s="398"/>
      <c r="H55" s="484">
        <f>H33+H51</f>
        <v>229769116.89999998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16553691.24000001</v>
      </c>
      <c r="G57" s="550"/>
      <c r="H57" s="549">
        <f>IF(Charges!H56&gt;Produits!H55,Charges!H56-Produits!H55,0)</f>
        <v>296762.20000004768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9571684.2400000002</v>
      </c>
      <c r="G60" s="542"/>
      <c r="H60" s="562">
        <v>6308738.8399999999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6982007</v>
      </c>
      <c r="G61" s="542"/>
      <c r="H61" s="562">
        <v>0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16553691.24</v>
      </c>
      <c r="G63" s="398"/>
      <c r="H63" s="484">
        <f>SUM(H60:H61)</f>
        <v>6308738.8399999999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266493979.98000002</v>
      </c>
      <c r="G65" s="559"/>
      <c r="H65" s="578">
        <f>H55+H63</f>
        <v>236077855.73999998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2022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2022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Thiry Vincent</cp:lastModifiedBy>
  <cp:lastPrinted>2019-04-29T14:14:47Z</cp:lastPrinted>
  <dcterms:created xsi:type="dcterms:W3CDTF">2006-02-10T09:03:57Z</dcterms:created>
  <dcterms:modified xsi:type="dcterms:W3CDTF">2025-02-03T16:40:26Z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